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69f501d3786550/LeadingAge/COVID 19/Provider Funds/LAWI tools/"/>
    </mc:Choice>
  </mc:AlternateContent>
  <xr:revisionPtr revIDLastSave="0" documentId="8_{6792BBE5-AA98-004E-A675-88D20831D4D5}" xr6:coauthVersionLast="45" xr6:coauthVersionMax="45" xr10:uidLastSave="{00000000-0000-0000-0000-000000000000}"/>
  <bookViews>
    <workbookView xWindow="0" yWindow="460" windowWidth="33600" windowHeight="17340" xr2:uid="{EF852DDA-BBD9-46BC-8348-C99414B0DFF6}"/>
  </bookViews>
  <sheets>
    <sheet name="Eligibility" sheetId="2" r:id="rId1"/>
    <sheet name="Sheet1" sheetId="3" state="hidden" r:id="rId2"/>
  </sheets>
  <definedNames>
    <definedName name="_xlnm.Print_Area" localSheetId="0">Eligibility!$A$1:$H$46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2" l="1"/>
  <c r="D26" i="2"/>
  <c r="D27" i="2"/>
  <c r="E36" i="2" l="1"/>
  <c r="D36" i="2"/>
  <c r="D34" i="2"/>
  <c r="D33" i="2"/>
  <c r="H19" i="2"/>
  <c r="H18" i="2"/>
  <c r="H17" i="2"/>
  <c r="E28" i="2"/>
  <c r="E29" i="2" s="1"/>
  <c r="E27" i="2"/>
  <c r="D31" i="2" l="1"/>
  <c r="D32" i="2" s="1"/>
  <c r="D28" i="2"/>
  <c r="D29" i="2" s="1"/>
</calcChain>
</file>

<file path=xl/sharedStrings.xml><?xml version="1.0" encoding="utf-8"?>
<sst xmlns="http://schemas.openxmlformats.org/spreadsheetml/2006/main" count="77" uniqueCount="68">
  <si>
    <t>Sequestration Suspension</t>
  </si>
  <si>
    <t>Inputs</t>
  </si>
  <si>
    <t>2019 annual amounts for:</t>
  </si>
  <si>
    <t>Gross wages</t>
  </si>
  <si>
    <t>State and Local payroll taxes</t>
  </si>
  <si>
    <t>ER portion of Health Ins premiums</t>
  </si>
  <si>
    <t>ER portion of Pension contributions</t>
  </si>
  <si>
    <t>Mortgage interest paid</t>
  </si>
  <si>
    <t>Rent paid</t>
  </si>
  <si>
    <t>Utility payments</t>
  </si>
  <si>
    <t>Potentially Eligible Programs</t>
  </si>
  <si>
    <t>CARES Act Provider Relief</t>
  </si>
  <si>
    <t>Medicare Advance Payment</t>
  </si>
  <si>
    <t>Federal Payroll Tax Deferral</t>
  </si>
  <si>
    <t>Aid for Existing SBA Borrowers</t>
  </si>
  <si>
    <t>Main Street Lending Program</t>
  </si>
  <si>
    <t>FEMA Public Assistance Program</t>
  </si>
  <si>
    <t>Eligible?</t>
  </si>
  <si>
    <t>Possible amount</t>
  </si>
  <si>
    <t>For more information</t>
  </si>
  <si>
    <t>HHS.gov website</t>
  </si>
  <si>
    <t>Type</t>
  </si>
  <si>
    <t>Grant</t>
  </si>
  <si>
    <t>Advance Payment</t>
  </si>
  <si>
    <t>CMS Fact Sheet</t>
  </si>
  <si>
    <t>2019 Revenue*</t>
  </si>
  <si>
    <t>Paycheck Protection Program (loan)</t>
  </si>
  <si>
    <t>Paycheck Protection Program (loan forgiveness)</t>
  </si>
  <si>
    <t>Loan</t>
  </si>
  <si>
    <t>501(c)(3)</t>
  </si>
  <si>
    <t>Religious Organization</t>
  </si>
  <si>
    <t>For-Profit Entity</t>
  </si>
  <si>
    <t>Public Entity</t>
  </si>
  <si>
    <t>Entity Type</t>
  </si>
  <si>
    <t>potentially</t>
  </si>
  <si>
    <t>Treasury Fact Sheet</t>
  </si>
  <si>
    <t>IRS Notice 2020-22</t>
  </si>
  <si>
    <t>Economic Injury Disaster Emergency Advance</t>
  </si>
  <si>
    <t>(1)includes all from affiliated locations. Click for affiliation rules.</t>
  </si>
  <si>
    <t>(2) Defer payment of employer share of Social Security tax (6.2% of taxable wages), with repayment over two years</t>
  </si>
  <si>
    <t>(3) potentially limited when a Paycheck Protection Program loan is forgiven</t>
  </si>
  <si>
    <t>Economic Injury Disaster Loans</t>
  </si>
  <si>
    <t xml:space="preserve">(4) Max Loan amount is $2 million. Industry </t>
  </si>
  <si>
    <t>(5) A $10,000 forgiveable advance on the SBA loan is available, but as of 4/16/20 applications were not being accepted due to lack of appropriation</t>
  </si>
  <si>
    <r>
      <t xml:space="preserve">Payment Deferral </t>
    </r>
    <r>
      <rPr>
        <sz val="10"/>
        <color theme="1"/>
        <rFont val="Calibri"/>
        <family val="2"/>
        <scheme val="minor"/>
      </rPr>
      <t>(2)</t>
    </r>
  </si>
  <si>
    <r>
      <t xml:space="preserve">Number of Employees </t>
    </r>
    <r>
      <rPr>
        <sz val="10"/>
        <color theme="1"/>
        <rFont val="Calibri"/>
        <family val="2"/>
        <scheme val="minor"/>
      </rPr>
      <t>(1)</t>
    </r>
  </si>
  <si>
    <t>Do you have an existing SBA loan?</t>
  </si>
  <si>
    <t>Yes</t>
  </si>
  <si>
    <t>No</t>
  </si>
  <si>
    <t>SBA Bridge Loan</t>
  </si>
  <si>
    <t>SBA Debt Relief</t>
  </si>
  <si>
    <t>Depends on SBA debt</t>
  </si>
  <si>
    <t>Current as of 4/16/20</t>
  </si>
  <si>
    <t>Fed Reserve Fact Sheet</t>
  </si>
  <si>
    <t>(6) Minimum loan amount is $1 million, with a maximum of $25 million</t>
  </si>
  <si>
    <t>FEMA Fact Sheet</t>
  </si>
  <si>
    <t>MLN Connects</t>
  </si>
  <si>
    <t>EIDL Loan and Advance</t>
  </si>
  <si>
    <t>(7) FEMA obligates funds after evaluating criteria. Payments are distributed to states for disbursal to applicants.</t>
  </si>
  <si>
    <t>Debt Forgivness</t>
  </si>
  <si>
    <t>Expense Repayment</t>
  </si>
  <si>
    <t>Increased Income</t>
  </si>
  <si>
    <t>Additional Notes</t>
  </si>
  <si>
    <t>out, the hope is that additional appropriations would be made in future federal legislation.</t>
  </si>
  <si>
    <t xml:space="preserve">As of today, Payroll Protection Program and Economic Injury Disaster Loans are no longer accepting applications as the funding in the law has run </t>
  </si>
  <si>
    <t>COVID 19 Stimulus Bill Facility Eligibility</t>
  </si>
  <si>
    <t>Net Medicare Part A &amp; B Revenue</t>
  </si>
  <si>
    <t>Funding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</si>
</sst>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Protection="1"/>
    <xf numFmtId="0" fontId="1" fillId="0" borderId="0" xfId="0" quotePrefix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37" fontId="2" fillId="0" borderId="0" xfId="0" applyNumberFormat="1" applyFont="1" applyProtection="1"/>
    <xf numFmtId="0" fontId="2" fillId="0" borderId="0" xfId="0" quotePrefix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38" fontId="2" fillId="0" borderId="1" xfId="0" applyNumberFormat="1" applyFont="1" applyBorder="1" applyProtection="1">
      <protection locked="0"/>
    </xf>
    <xf numFmtId="38" fontId="2" fillId="0" borderId="0" xfId="0" applyNumberFormat="1" applyFont="1" applyProtection="1"/>
    <xf numFmtId="38" fontId="2" fillId="0" borderId="0" xfId="0" quotePrefix="1" applyNumberFormat="1" applyFont="1" applyAlignment="1" applyProtection="1">
      <alignment horizontal="left"/>
    </xf>
    <xf numFmtId="0" fontId="4" fillId="0" borderId="0" xfId="0" applyFont="1" applyProtection="1"/>
    <xf numFmtId="0" fontId="6" fillId="0" borderId="0" xfId="0" quotePrefix="1" applyFont="1" applyAlignment="1" applyProtection="1">
      <alignment horizontal="left"/>
    </xf>
    <xf numFmtId="37" fontId="7" fillId="0" borderId="0" xfId="0" applyNumberFormat="1" applyFont="1" applyAlignment="1" applyProtection="1">
      <alignment horizontal="right"/>
    </xf>
    <xf numFmtId="0" fontId="8" fillId="0" borderId="0" xfId="1" quotePrefix="1" applyFont="1" applyAlignment="1" applyProtection="1">
      <alignment horizontal="left"/>
    </xf>
    <xf numFmtId="38" fontId="2" fillId="0" borderId="2" xfId="0" applyNumberFormat="1" applyFont="1" applyBorder="1" applyProtection="1">
      <protection locked="0"/>
    </xf>
    <xf numFmtId="0" fontId="5" fillId="2" borderId="0" xfId="0" applyFont="1" applyFill="1" applyAlignment="1" applyProtection="1">
      <alignment horizontal="center"/>
    </xf>
    <xf numFmtId="0" fontId="9" fillId="0" borderId="0" xfId="0" applyFont="1"/>
    <xf numFmtId="0" fontId="9" fillId="0" borderId="0" xfId="0" quotePrefix="1" applyFont="1" applyAlignment="1">
      <alignment horizontal="left"/>
    </xf>
    <xf numFmtId="38" fontId="2" fillId="0" borderId="1" xfId="0" applyNumberFormat="1" applyFont="1" applyBorder="1" applyAlignment="1" applyProtection="1">
      <alignment horizontal="right"/>
      <protection locked="0"/>
    </xf>
    <xf numFmtId="0" fontId="3" fillId="0" borderId="0" xfId="1" applyProtection="1">
      <protection locked="0"/>
    </xf>
    <xf numFmtId="0" fontId="2" fillId="0" borderId="0" xfId="0" applyFont="1" applyProtection="1">
      <protection locked="0"/>
    </xf>
    <xf numFmtId="0" fontId="5" fillId="2" borderId="0" xfId="0" quotePrefix="1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38" fontId="2" fillId="0" borderId="1" xfId="0" applyNumberFormat="1" applyFont="1" applyBorder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425450</xdr:colOff>
      <xdr:row>0</xdr:row>
      <xdr:rowOff>0</xdr:rowOff>
    </xdr:from>
    <xdr:to>
      <xdr:col>5</xdr:col>
      <xdr:colOff>147955</xdr:colOff>
      <xdr:row>8</xdr:row>
      <xdr:rowOff>71574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ADD574-D64C-41AE-872B-74EC18257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3825" y="0"/>
          <a:ext cx="3397250" cy="1656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ba.gov/funding-programs/loans/coronavirus-relief-options/sba-debt-relief" TargetMode="External"/><Relationship Id="rId13" Type="http://schemas.openxmlformats.org/officeDocument/2006/relationships/hyperlink" Target="https://www.sba.gov/funding-programs/loans/coronavirus-relief-options/economic-injury-disaster-loan-emergency-advance" TargetMode="External"/><Relationship Id="rId3" Type="http://schemas.openxmlformats.org/officeDocument/2006/relationships/hyperlink" Target="https://www.sba.gov/sites/default/files/2020-04/Affiliation%20rules%20overview%20%28for%20public%29%20v2.pdf" TargetMode="External"/><Relationship Id="rId7" Type="http://schemas.openxmlformats.org/officeDocument/2006/relationships/hyperlink" Target="https://www.sba.gov/funding-programs/loans/coronavirus-relief-options/sba-express-bridge-loans" TargetMode="External"/><Relationship Id="rId12" Type="http://schemas.openxmlformats.org/officeDocument/2006/relationships/hyperlink" Target="https://www.sba.gov/funding-programs/loans/coronavirus-relief-options/economic-injury-disaster-loan-emergency-advance" TargetMode="External"/><Relationship Id="rId2" Type="http://schemas.openxmlformats.org/officeDocument/2006/relationships/hyperlink" Target="https://www.cms.gov/files/document/Accelerated-and-Advanced-Payments-Fact-Sheet.pdf" TargetMode="External"/><Relationship Id="rId1" Type="http://schemas.openxmlformats.org/officeDocument/2006/relationships/hyperlink" Target="https://www.hhs.gov/provider-relief/index.html" TargetMode="External"/><Relationship Id="rId6" Type="http://schemas.openxmlformats.org/officeDocument/2006/relationships/hyperlink" Target="https://www.irs.gov/pub/irs-drop/n-20-22.pdf" TargetMode="External"/><Relationship Id="rId11" Type="http://schemas.openxmlformats.org/officeDocument/2006/relationships/hyperlink" Target="https://www.cms.gov/files/document/2020-04-10-mlnc-se.pdf" TargetMode="External"/><Relationship Id="rId5" Type="http://schemas.openxmlformats.org/officeDocument/2006/relationships/hyperlink" Target="https://home.treasury.gov/system/files/136/PPP--Fact-Sheet.pdf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fema.gov/news-release/2019/03/27/what-fema-public-assistance" TargetMode="External"/><Relationship Id="rId4" Type="http://schemas.openxmlformats.org/officeDocument/2006/relationships/hyperlink" Target="https://home.treasury.gov/system/files/136/PPP--Fact-Sheet.pdf" TargetMode="External"/><Relationship Id="rId9" Type="http://schemas.openxmlformats.org/officeDocument/2006/relationships/hyperlink" Target="https://www.federalreserve.gov/newsevents/pressreleases/files/monetary20200409a7.pdf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201E9-F2E1-4A5A-8D67-315CF5DBE9AD}">
  <sheetPr>
    <pageSetUpPr fitToPage="1"/>
  </sheetPr>
  <dimension ref="A9:H60"/>
  <sheetViews>
    <sheetView showGridLines="0" tabSelected="1" zoomScaleNormal="100" zoomScaleSheetLayoutView="100" workbookViewId="0">
      <selection activeCell="B15" sqref="B15"/>
    </sheetView>
  </sheetViews>
  <sheetFormatPr baseColWidth="10" defaultColWidth="9.1640625" defaultRowHeight="16" x14ac:dyDescent="0.2"/>
  <cols>
    <col min="1" max="1" width="35" style="1" customWidth="1"/>
    <col min="2" max="2" width="13.6640625" style="1" bestFit="1" customWidth="1"/>
    <col min="3" max="3" width="9.1640625" style="1"/>
    <col min="4" max="4" width="11.1640625" style="1" customWidth="1"/>
    <col min="5" max="5" width="21.33203125" style="1" customWidth="1"/>
    <col min="6" max="6" width="20" style="1" customWidth="1"/>
    <col min="7" max="7" width="15.5" style="1" customWidth="1"/>
    <col min="8" max="8" width="13.6640625" style="1" bestFit="1" customWidth="1"/>
    <col min="9" max="9" width="9.1640625" style="1"/>
    <col min="10" max="10" width="13.33203125" style="1" bestFit="1" customWidth="1"/>
    <col min="11" max="16384" width="9.1640625" style="1"/>
  </cols>
  <sheetData>
    <row r="9" spans="1:8" x14ac:dyDescent="0.2">
      <c r="A9" s="1" t="s">
        <v>52</v>
      </c>
    </row>
    <row r="10" spans="1:8" x14ac:dyDescent="0.2">
      <c r="A10" s="22" t="s">
        <v>65</v>
      </c>
      <c r="B10" s="23"/>
      <c r="C10" s="23"/>
      <c r="D10" s="23"/>
      <c r="E10" s="23"/>
      <c r="F10" s="23"/>
      <c r="G10" s="23"/>
      <c r="H10" s="23"/>
    </row>
    <row r="11" spans="1:8" s="4" customFormat="1" x14ac:dyDescent="0.2">
      <c r="A11" s="2"/>
      <c r="B11" s="3"/>
      <c r="C11" s="3"/>
      <c r="D11" s="3"/>
      <c r="E11" s="3"/>
      <c r="F11" s="3"/>
      <c r="G11" s="3"/>
      <c r="H11" s="3"/>
    </row>
    <row r="12" spans="1:8" x14ac:dyDescent="0.2">
      <c r="A12" s="22" t="s">
        <v>1</v>
      </c>
      <c r="B12" s="23"/>
      <c r="C12" s="23"/>
      <c r="D12" s="23"/>
      <c r="E12" s="23"/>
      <c r="F12" s="23"/>
      <c r="G12" s="23"/>
      <c r="H12" s="23"/>
    </row>
    <row r="14" spans="1:8" x14ac:dyDescent="0.2">
      <c r="A14" s="1" t="s">
        <v>2</v>
      </c>
    </row>
    <row r="15" spans="1:8" x14ac:dyDescent="0.2">
      <c r="A15" s="1" t="s">
        <v>3</v>
      </c>
      <c r="B15" s="8"/>
      <c r="D15" s="6" t="s">
        <v>66</v>
      </c>
      <c r="G15" s="15"/>
    </row>
    <row r="16" spans="1:8" x14ac:dyDescent="0.2">
      <c r="A16" s="1" t="s">
        <v>4</v>
      </c>
      <c r="B16" s="8"/>
      <c r="D16" s="6" t="s">
        <v>45</v>
      </c>
      <c r="G16" s="8"/>
    </row>
    <row r="17" spans="1:8" x14ac:dyDescent="0.2">
      <c r="A17" s="1" t="s">
        <v>5</v>
      </c>
      <c r="B17" s="8"/>
      <c r="D17" s="6" t="s">
        <v>25</v>
      </c>
      <c r="G17" s="8"/>
      <c r="H17" s="11" t="str">
        <f>IF(G16&gt;500,"0","1")</f>
        <v>1</v>
      </c>
    </row>
    <row r="18" spans="1:8" x14ac:dyDescent="0.2">
      <c r="A18" s="1" t="s">
        <v>6</v>
      </c>
      <c r="B18" s="8"/>
      <c r="D18" s="1" t="s">
        <v>33</v>
      </c>
      <c r="F18" s="24" t="s">
        <v>29</v>
      </c>
      <c r="G18" s="24"/>
      <c r="H18" s="11" t="str">
        <f>IF(G17&gt;30000000,"0","1")</f>
        <v>1</v>
      </c>
    </row>
    <row r="19" spans="1:8" x14ac:dyDescent="0.2">
      <c r="A19" s="1" t="s">
        <v>7</v>
      </c>
      <c r="B19" s="8"/>
      <c r="D19" s="1" t="s">
        <v>46</v>
      </c>
      <c r="G19" s="19" t="s">
        <v>48</v>
      </c>
      <c r="H19" s="11" t="str">
        <f>IF(F18=Sheet1!A4,"0","1")</f>
        <v>1</v>
      </c>
    </row>
    <row r="20" spans="1:8" x14ac:dyDescent="0.2">
      <c r="A20" s="1" t="s">
        <v>8</v>
      </c>
      <c r="B20" s="8"/>
      <c r="G20" s="9"/>
    </row>
    <row r="21" spans="1:8" x14ac:dyDescent="0.2">
      <c r="A21" s="1" t="s">
        <v>9</v>
      </c>
      <c r="B21" s="8"/>
      <c r="G21" s="9"/>
    </row>
    <row r="23" spans="1:8" x14ac:dyDescent="0.2">
      <c r="A23" s="14" t="s">
        <v>38</v>
      </c>
    </row>
    <row r="24" spans="1:8" x14ac:dyDescent="0.2">
      <c r="A24" s="22" t="s">
        <v>10</v>
      </c>
      <c r="B24" s="22"/>
      <c r="C24" s="22"/>
      <c r="D24" s="22"/>
      <c r="E24" s="22"/>
      <c r="F24" s="22"/>
      <c r="G24" s="22"/>
      <c r="H24" s="22"/>
    </row>
    <row r="25" spans="1:8" x14ac:dyDescent="0.2">
      <c r="A25" s="1" t="s">
        <v>67</v>
      </c>
      <c r="D25" s="7" t="s">
        <v>17</v>
      </c>
      <c r="E25" s="7" t="s">
        <v>18</v>
      </c>
      <c r="F25" s="7" t="s">
        <v>21</v>
      </c>
      <c r="G25" s="1" t="s">
        <v>19</v>
      </c>
    </row>
    <row r="26" spans="1:8" x14ac:dyDescent="0.2">
      <c r="A26" s="1" t="s">
        <v>11</v>
      </c>
      <c r="D26" s="1" t="str">
        <f>IF(G15&gt;0,"potentially","likely not")</f>
        <v>likely not</v>
      </c>
      <c r="E26" s="9">
        <f>G15/484*30</f>
        <v>0</v>
      </c>
      <c r="F26" s="9" t="s">
        <v>22</v>
      </c>
      <c r="G26" s="20" t="s">
        <v>20</v>
      </c>
      <c r="H26" s="21"/>
    </row>
    <row r="27" spans="1:8" x14ac:dyDescent="0.2">
      <c r="A27" s="1" t="s">
        <v>12</v>
      </c>
      <c r="D27" s="1" t="str">
        <f>IF(G15&gt;0,"potentially","likely not")</f>
        <v>likely not</v>
      </c>
      <c r="E27" s="9">
        <f>G15/12*3</f>
        <v>0</v>
      </c>
      <c r="F27" s="9" t="s">
        <v>23</v>
      </c>
      <c r="G27" s="20" t="s">
        <v>24</v>
      </c>
      <c r="H27" s="21"/>
    </row>
    <row r="28" spans="1:8" x14ac:dyDescent="0.2">
      <c r="A28" s="6" t="s">
        <v>26</v>
      </c>
      <c r="D28" s="1" t="str">
        <f>IF(H19="0","likely not",(IF(H18="1","potentially",(IF(H17="1","potentially","likely not")))))</f>
        <v>potentially</v>
      </c>
      <c r="E28" s="9">
        <f>IF((SUM(B15:B18)/12*2.5)&gt;10000000,10000000,(SUM(B15:B18)/12*2.5))</f>
        <v>0</v>
      </c>
      <c r="F28" s="10" t="s">
        <v>28</v>
      </c>
      <c r="G28" s="20" t="s">
        <v>35</v>
      </c>
      <c r="H28" s="21"/>
    </row>
    <row r="29" spans="1:8" x14ac:dyDescent="0.2">
      <c r="A29" s="6" t="s">
        <v>27</v>
      </c>
      <c r="D29" s="1" t="str">
        <f>D28</f>
        <v>potentially</v>
      </c>
      <c r="E29" s="9">
        <f>IF((SUM(B15:B21)/12*2)&gt;E28,E28,(SUM(B15:B21)/12*2))</f>
        <v>0</v>
      </c>
      <c r="F29" s="9" t="s">
        <v>22</v>
      </c>
      <c r="G29" s="20" t="s">
        <v>35</v>
      </c>
      <c r="H29" s="21"/>
    </row>
    <row r="30" spans="1:8" x14ac:dyDescent="0.2">
      <c r="A30" s="1" t="s">
        <v>13</v>
      </c>
      <c r="D30" s="1" t="s">
        <v>34</v>
      </c>
      <c r="E30" s="13">
        <v>-3</v>
      </c>
      <c r="F30" s="10" t="s">
        <v>44</v>
      </c>
      <c r="G30" s="20" t="s">
        <v>36</v>
      </c>
      <c r="H30" s="21"/>
    </row>
    <row r="31" spans="1:8" x14ac:dyDescent="0.2">
      <c r="A31" s="6" t="s">
        <v>41</v>
      </c>
      <c r="D31" s="1" t="str">
        <f>IF(H18="1","potentially",(IF(H17="1","potentially","likely not")))</f>
        <v>potentially</v>
      </c>
      <c r="E31" s="13">
        <v>-4</v>
      </c>
      <c r="F31" s="9" t="s">
        <v>28</v>
      </c>
      <c r="G31" s="20" t="s">
        <v>57</v>
      </c>
      <c r="H31" s="21"/>
    </row>
    <row r="32" spans="1:8" x14ac:dyDescent="0.2">
      <c r="A32" s="6" t="s">
        <v>37</v>
      </c>
      <c r="D32" s="1" t="str">
        <f>D31</f>
        <v>potentially</v>
      </c>
      <c r="E32" s="13">
        <v>-5</v>
      </c>
      <c r="F32" s="9" t="s">
        <v>22</v>
      </c>
      <c r="G32" s="20" t="s">
        <v>57</v>
      </c>
      <c r="H32" s="21"/>
    </row>
    <row r="33" spans="1:8" x14ac:dyDescent="0.2">
      <c r="A33" s="1" t="s">
        <v>14</v>
      </c>
      <c r="D33" s="1" t="str">
        <f>IF(G19="yes","potentially","likely not")</f>
        <v>likely not</v>
      </c>
      <c r="E33" s="10" t="s">
        <v>51</v>
      </c>
      <c r="F33" s="10" t="s">
        <v>59</v>
      </c>
      <c r="G33" s="20" t="s">
        <v>49</v>
      </c>
      <c r="H33" s="20" t="s">
        <v>50</v>
      </c>
    </row>
    <row r="34" spans="1:8" x14ac:dyDescent="0.2">
      <c r="A34" s="1" t="s">
        <v>15</v>
      </c>
      <c r="D34" s="1" t="str">
        <f>IF(G16&lt;10000,"potentially",(IF(G17&lt;2500000000,"potentially","not likely")))</f>
        <v>potentially</v>
      </c>
      <c r="E34" s="13">
        <v>-6</v>
      </c>
      <c r="F34" s="9" t="s">
        <v>28</v>
      </c>
      <c r="G34" s="20" t="s">
        <v>53</v>
      </c>
      <c r="H34" s="21"/>
    </row>
    <row r="35" spans="1:8" x14ac:dyDescent="0.2">
      <c r="A35" s="1" t="s">
        <v>16</v>
      </c>
      <c r="D35" s="1" t="s">
        <v>34</v>
      </c>
      <c r="E35" s="13">
        <v>-7</v>
      </c>
      <c r="F35" s="9" t="s">
        <v>60</v>
      </c>
      <c r="G35" s="20" t="s">
        <v>55</v>
      </c>
      <c r="H35" s="21"/>
    </row>
    <row r="36" spans="1:8" x14ac:dyDescent="0.2">
      <c r="A36" s="1" t="s">
        <v>0</v>
      </c>
      <c r="D36" s="1" t="str">
        <f>IF(G15&gt;0,"potentially","likely not")</f>
        <v>likely not</v>
      </c>
      <c r="E36" s="9">
        <f>(((G15/12)/0.98)-(G15/12))*8</f>
        <v>0</v>
      </c>
      <c r="F36" s="9" t="s">
        <v>61</v>
      </c>
      <c r="G36" s="20" t="s">
        <v>56</v>
      </c>
      <c r="H36" s="21"/>
    </row>
    <row r="39" spans="1:8" x14ac:dyDescent="0.2">
      <c r="A39" s="12" t="s">
        <v>39</v>
      </c>
    </row>
    <row r="40" spans="1:8" x14ac:dyDescent="0.2">
      <c r="A40" s="12" t="s">
        <v>40</v>
      </c>
    </row>
    <row r="41" spans="1:8" x14ac:dyDescent="0.2">
      <c r="A41" s="12" t="s">
        <v>42</v>
      </c>
    </row>
    <row r="42" spans="1:8" x14ac:dyDescent="0.2">
      <c r="A42" s="12" t="s">
        <v>43</v>
      </c>
    </row>
    <row r="43" spans="1:8" x14ac:dyDescent="0.2">
      <c r="A43" s="12" t="s">
        <v>54</v>
      </c>
    </row>
    <row r="44" spans="1:8" x14ac:dyDescent="0.2">
      <c r="A44" s="12" t="s">
        <v>58</v>
      </c>
    </row>
    <row r="45" spans="1:8" x14ac:dyDescent="0.2">
      <c r="A45" s="16" t="s">
        <v>62</v>
      </c>
      <c r="B45" s="16"/>
      <c r="C45" s="16"/>
      <c r="D45" s="16"/>
      <c r="E45" s="16"/>
      <c r="F45" s="16"/>
      <c r="G45" s="16"/>
      <c r="H45" s="16"/>
    </row>
    <row r="46" spans="1:8" x14ac:dyDescent="0.2">
      <c r="A46" s="6" t="s">
        <v>64</v>
      </c>
    </row>
    <row r="47" spans="1:8" x14ac:dyDescent="0.2">
      <c r="A47" s="6" t="s">
        <v>63</v>
      </c>
      <c r="B47" s="5"/>
    </row>
    <row r="48" spans="1:8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</sheetData>
  <sheetProtection algorithmName="SHA-512" hashValue="Ywl4USNhs36zwxX/BBuhB6BC6YCyDLJ0zmG8QEaFbjTQdNQWfDPC3yfb49vdK42zjrOGfWhoLD86ZiLAuF4eYA==" saltValue="dgAMN2eTyVoR/6nOcrgWzQ==" spinCount="100000" sheet="1" selectLockedCells="1"/>
  <mergeCells count="4">
    <mergeCell ref="A24:H24"/>
    <mergeCell ref="A10:H10"/>
    <mergeCell ref="A12:H12"/>
    <mergeCell ref="F18:G18"/>
  </mergeCells>
  <hyperlinks>
    <hyperlink ref="G26" r:id="rId1" xr:uid="{F92241FD-206D-4A1B-98A2-9CE574D40D7C}"/>
    <hyperlink ref="G27" r:id="rId2" xr:uid="{8973897B-A810-428D-A76A-563D35860ADB}"/>
    <hyperlink ref="A23" r:id="rId3" display="*includes all employees at affiliated locations. Click for affiliation rules." xr:uid="{854E7EC6-AA20-45B2-983B-064259E55302}"/>
    <hyperlink ref="G28" r:id="rId4" xr:uid="{BC5E3A84-BE9C-4485-87F7-16E4E69AD236}"/>
    <hyperlink ref="G29" r:id="rId5" xr:uid="{F3FA5425-6C8A-4FD4-AF91-176D7EDFE81A}"/>
    <hyperlink ref="G30" r:id="rId6" xr:uid="{7F384906-5592-4D67-B077-721173F1749F}"/>
    <hyperlink ref="G33" r:id="rId7" xr:uid="{66C44916-F839-47D5-8E1A-6235CB3BECEF}"/>
    <hyperlink ref="H33" r:id="rId8" xr:uid="{A0757748-FBB5-4A8B-AED8-210324BA5D00}"/>
    <hyperlink ref="G34" r:id="rId9" xr:uid="{8AFD452E-1DF9-4673-8696-6BAF891B0307}"/>
    <hyperlink ref="G35" r:id="rId10" xr:uid="{587A12CC-9268-48DB-B603-F95297457045}"/>
    <hyperlink ref="G36" r:id="rId11" xr:uid="{1A9BA46B-BE20-458D-ACBA-2784FCA9BA63}"/>
    <hyperlink ref="G31" r:id="rId12" xr:uid="{C2845675-9BE9-4311-83BD-A7318CA4B3F3}"/>
    <hyperlink ref="G32" r:id="rId13" xr:uid="{CE7922AB-A34D-4D2B-B815-0575E313A2B4}"/>
  </hyperlinks>
  <printOptions horizontalCentered="1" verticalCentered="1"/>
  <pageMargins left="0.7" right="0.7" top="0.75" bottom="0.75" header="0.3" footer="0.3"/>
  <pageSetup scale="72" orientation="portrait" verticalDpi="1200" r:id="rId14"/>
  <drawing r:id="rId1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7DAE8D-AFE5-4493-9852-B2DF88453D59}">
          <x14:formula1>
            <xm:f>Sheet1!$A$1:$A$4</xm:f>
          </x14:formula1>
          <xm:sqref>F18</xm:sqref>
        </x14:dataValidation>
        <x14:dataValidation type="list" allowBlank="1" showInputMessage="1" showErrorMessage="1" xr:uid="{2DCEB723-CDDD-4054-8DAB-692E46331DBF}">
          <x14:formula1>
            <xm:f>Sheet1!$B$1:$B$2</xm:f>
          </x14:formula1>
          <xm:sqref>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9FFAB-0F76-4BB2-BC5E-A3F9B71217D2}">
  <dimension ref="A1:B4"/>
  <sheetViews>
    <sheetView workbookViewId="0">
      <selection sqref="A1:XFD1048576"/>
    </sheetView>
  </sheetViews>
  <sheetFormatPr baseColWidth="10" defaultColWidth="9.1640625" defaultRowHeight="15" x14ac:dyDescent="0.2"/>
  <cols>
    <col min="1" max="1" width="21.1640625" style="17" bestFit="1" customWidth="1"/>
    <col min="2" max="16384" width="9.1640625" style="17"/>
  </cols>
  <sheetData>
    <row r="1" spans="1:2" x14ac:dyDescent="0.2">
      <c r="A1" s="17" t="s">
        <v>29</v>
      </c>
      <c r="B1" s="17" t="s">
        <v>47</v>
      </c>
    </row>
    <row r="2" spans="1:2" x14ac:dyDescent="0.2">
      <c r="A2" s="17" t="s">
        <v>30</v>
      </c>
      <c r="B2" s="17" t="s">
        <v>48</v>
      </c>
    </row>
    <row r="3" spans="1:2" x14ac:dyDescent="0.2">
      <c r="A3" s="18" t="s">
        <v>31</v>
      </c>
    </row>
    <row r="4" spans="1:2" x14ac:dyDescent="0.2">
      <c r="A4" s="17" t="s">
        <v>32</v>
      </c>
    </row>
  </sheetData>
  <sheetProtection algorithmName="SHA-512" hashValue="7f0PUkmEPAD8ZLymiQmxqPrLHgRktPqzabH9YtqtzKiZlA+9RNl78E+SYj1pqYUmUYkJ1vh2GUl0cPsCmD11lg==" saltValue="XtK+A0HpU3W4kIzz0XECqw==" spinCount="100000" sheet="1" objects="1" scenarios="1" selectLockedCells="1" selectUnlockedCell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Eligibility</vt:lpstr>
      <vt:lpstr>Sheet1</vt:lpstr>
      <vt:lpstr>Eligibility!Print_Area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Rapos</dc:creator>
  <cp:lastModifiedBy>Microsoft Office User</cp:lastModifiedBy>
  <cp:lastPrinted>2020-04-01T17:50:07Z</cp:lastPrinted>
  <dcterms:created xsi:type="dcterms:W3CDTF">2020-03-31T17:36:28Z</dcterms:created>
  <dcterms:modified xsi:type="dcterms:W3CDTF">2020-04-21T20:03:07Z</dcterms:modified>
</cp:coreProperties>
</file>